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8880" windowHeight="5055" activeTab="0"/>
  </bookViews>
  <sheets>
    <sheet name="BUDGET" sheetId="1" r:id="rId1"/>
  </sheets>
  <definedNames>
    <definedName name="_xlnm.Print_Titles" localSheetId="0">'BUDGET'!$1:$3</definedName>
  </definedNames>
  <calcPr fullCalcOnLoad="1"/>
</workbook>
</file>

<file path=xl/sharedStrings.xml><?xml version="1.0" encoding="utf-8"?>
<sst xmlns="http://schemas.openxmlformats.org/spreadsheetml/2006/main" count="143" uniqueCount="135">
  <si>
    <t>ACCOUNT</t>
  </si>
  <si>
    <t>ACCOUNT DESCRIPTION</t>
  </si>
  <si>
    <t>VARIABLE</t>
  </si>
  <si>
    <t>CODE</t>
  </si>
  <si>
    <t>COSTS</t>
  </si>
  <si>
    <t>EMPLOYEES</t>
  </si>
  <si>
    <t>NR11</t>
  </si>
  <si>
    <t>SALARIES</t>
  </si>
  <si>
    <t>OVERTIME</t>
  </si>
  <si>
    <t>APPROVED QUALIFICATIONS</t>
  </si>
  <si>
    <t>CAR LEASING COSTS</t>
  </si>
  <si>
    <t>NAT &amp; PROF ADVERTS</t>
  </si>
  <si>
    <t>PREMISES</t>
  </si>
  <si>
    <t>FITTINGS - PURCHASES</t>
  </si>
  <si>
    <t>TRANSPORT</t>
  </si>
  <si>
    <t>FARES</t>
  </si>
  <si>
    <t>SUPPLIES &amp; SERVICES</t>
  </si>
  <si>
    <t>EQUIPMENT PURCHASES</t>
  </si>
  <si>
    <t>EQUIPMENT  REPAIRS</t>
  </si>
  <si>
    <t>FURNITURE - PURCHASES</t>
  </si>
  <si>
    <t>TOOLS</t>
  </si>
  <si>
    <t>TEST PURCHASES</t>
  </si>
  <si>
    <t>PROTECTIVE CLOTHING</t>
  </si>
  <si>
    <t>PRINTING</t>
  </si>
  <si>
    <t>STATIONERY</t>
  </si>
  <si>
    <t>PHOTOCOPYING</t>
  </si>
  <si>
    <t>MICROFILMING &amp; MICROFICHE</t>
  </si>
  <si>
    <t>COMPUTER CONSUMABLES</t>
  </si>
  <si>
    <t>OTHER OFFICE EXPENSES</t>
  </si>
  <si>
    <t>CONSULTANT'S FEES</t>
  </si>
  <si>
    <t>POSTAGES</t>
  </si>
  <si>
    <t>MOBILE PHONES</t>
  </si>
  <si>
    <t>COMPUTER DATALINKS</t>
  </si>
  <si>
    <t>SUBSISTENCE</t>
  </si>
  <si>
    <t>OTHER SUBSCRIPTIONS</t>
  </si>
  <si>
    <t>MISCELLANEOUS INSURANCES</t>
  </si>
  <si>
    <t>BANK CHARGES</t>
  </si>
  <si>
    <t>OTHER MISC EXPENSES</t>
  </si>
  <si>
    <t>SUPPORT SERVICES</t>
  </si>
  <si>
    <t>PAYROLL-IT NET/ES</t>
  </si>
  <si>
    <t>ENV SERVICES PERSONNEL</t>
  </si>
  <si>
    <t>TOTAL GROSS EXPENDITURE</t>
  </si>
  <si>
    <t>TOTAL NET FIXED COSTS</t>
  </si>
  <si>
    <t>INCOME</t>
  </si>
  <si>
    <t>WEIGHBRIDGE/LICENCE FEES</t>
  </si>
  <si>
    <t>WEIGHTS&amp;MEASURES FEES</t>
  </si>
  <si>
    <t>FINES &amp; COSTS RECOVERED</t>
  </si>
  <si>
    <t>INCOME-SUB TOTAL</t>
  </si>
  <si>
    <t>TOTAL NET VARIABLE COSTS</t>
  </si>
  <si>
    <t>CONSORT NET EXPENDITURE</t>
  </si>
  <si>
    <t>CONTRIBUTION-L.B.HARROW</t>
  </si>
  <si>
    <t>CONTRIBUTION-L.B.BRENT</t>
  </si>
  <si>
    <t>CONSORTIUM CONTRIBUTION</t>
  </si>
  <si>
    <t>Brent Notional Rent</t>
  </si>
  <si>
    <t>Total Brent Consortium Contribut</t>
  </si>
  <si>
    <t>Harrow notional rent</t>
  </si>
  <si>
    <t>Total Brent Contribution</t>
  </si>
  <si>
    <t>TOTAL SERVICE COST</t>
  </si>
  <si>
    <t xml:space="preserve"> </t>
  </si>
  <si>
    <t>ENV SERVICES FINANCE</t>
  </si>
  <si>
    <t>TOTAL GROSS FIXED COSTS</t>
  </si>
  <si>
    <t>TOTAL GROSS VARIABLE COSTS</t>
  </si>
  <si>
    <t>Variable costs split</t>
  </si>
  <si>
    <t>Brent</t>
  </si>
  <si>
    <t>Harrow</t>
  </si>
  <si>
    <t>(based on history)</t>
  </si>
  <si>
    <t>(sum variable+fixed costs)</t>
  </si>
  <si>
    <t>paid by Brent</t>
  </si>
  <si>
    <t>SHARED</t>
  </si>
  <si>
    <t>TOTAL</t>
  </si>
  <si>
    <t>ACCOMODATION(5964 sq ft)</t>
  </si>
  <si>
    <t>NR13</t>
  </si>
  <si>
    <t>GRANT-DTI QUALIFICATION</t>
  </si>
  <si>
    <t>OTHER INCOME etc</t>
  </si>
  <si>
    <t xml:space="preserve">T.S.BUDGET-2006/007 </t>
  </si>
  <si>
    <t>(based on 54.08B,45.92%H -2005/6 fixed costs apportionment)</t>
  </si>
  <si>
    <t>essential car user costs:- brent = £17,292,(51.46%); harrow £16,308,(48.54%)</t>
  </si>
  <si>
    <t xml:space="preserve">fixed costs:- total (ex notional rent) = £576,989 ;brent = £312,036,(54.08%);harrow = £ 264,953,(45.92%)              </t>
  </si>
  <si>
    <t>Budget based on  inflation of 2.95% salaries + oncosts;employers superannuation of 21.6%; 9.6% accom;and 2% for other budgets</t>
  </si>
  <si>
    <t>A101</t>
  </si>
  <si>
    <t>A105</t>
  </si>
  <si>
    <t>B901</t>
  </si>
  <si>
    <t>A108</t>
  </si>
  <si>
    <t>B205</t>
  </si>
  <si>
    <t>C021</t>
  </si>
  <si>
    <t>E004</t>
  </si>
  <si>
    <t>HIRE OF VEHICLES</t>
  </si>
  <si>
    <t>E302</t>
  </si>
  <si>
    <t>E301</t>
  </si>
  <si>
    <t>CAR USER</t>
  </si>
  <si>
    <t>E006</t>
  </si>
  <si>
    <t>OTHER RUNNING EXPENSES</t>
  </si>
  <si>
    <t>G101</t>
  </si>
  <si>
    <t>G104</t>
  </si>
  <si>
    <t>G301</t>
  </si>
  <si>
    <t>G132</t>
  </si>
  <si>
    <t>G502</t>
  </si>
  <si>
    <t>R354</t>
  </si>
  <si>
    <t>G604</t>
  </si>
  <si>
    <t>K106</t>
  </si>
  <si>
    <t>PUBLICATIONS AND BOOKS</t>
  </si>
  <si>
    <t>G612</t>
  </si>
  <si>
    <t>G608</t>
  </si>
  <si>
    <t>PAPER</t>
  </si>
  <si>
    <t>G607</t>
  </si>
  <si>
    <t>G724</t>
  </si>
  <si>
    <t>G610</t>
  </si>
  <si>
    <t>H501</t>
  </si>
  <si>
    <t>G741</t>
  </si>
  <si>
    <t>G707</t>
  </si>
  <si>
    <t>G723</t>
  </si>
  <si>
    <t>H604</t>
  </si>
  <si>
    <t>K103</t>
  </si>
  <si>
    <t>G609</t>
  </si>
  <si>
    <t>H701</t>
  </si>
  <si>
    <t>H141</t>
  </si>
  <si>
    <t>H673</t>
  </si>
  <si>
    <t>H105</t>
  </si>
  <si>
    <t>NON STAFF ADVERTISING</t>
  </si>
  <si>
    <t>R111</t>
  </si>
  <si>
    <t>R352</t>
  </si>
  <si>
    <t>TELEPHONE CHARGES - INT</t>
  </si>
  <si>
    <t>R328</t>
  </si>
  <si>
    <t>TELEPHONES - EXT</t>
  </si>
  <si>
    <t>G701</t>
  </si>
  <si>
    <t>R319</t>
  </si>
  <si>
    <t>V551</t>
  </si>
  <si>
    <t>V401</t>
  </si>
  <si>
    <t>R331</t>
  </si>
  <si>
    <t>brent contribution=52.82%,harrow contribution=47.18%, (before notional rent is added)</t>
  </si>
  <si>
    <t xml:space="preserve">brent contribution= 54.32 %,harrow contribution= 45.68 % (including notional rent)               </t>
  </si>
  <si>
    <t>variable salary costs:- brent =£642,508,(52.07%);  harrow = £591,506,(47.93%)harrow</t>
  </si>
  <si>
    <t xml:space="preserve">variable costs:- total = £1,279,795, brent = £668,665(52.25%);  harrow = £611,130,( 47.75%)                  </t>
  </si>
  <si>
    <t>accommodation costs:-£101,371 core rent+ £41,741 tenant rent = £143,112 - £61,168 notional rent = £81,944</t>
  </si>
  <si>
    <t>(Apportionment based on 14staff B +13staff H)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</si>
</sst>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h:mm"/>
    <numFmt numFmtId="165" formatCode="h:mm:ss"/>
    <numFmt numFmtId="166" formatCode="dd/mm/yyyy\ h:mm"/>
    <numFmt numFmtId="167" formatCode="0_)"/>
    <numFmt numFmtId="168" formatCode="0.00000"/>
  </numFmts>
  <fonts count="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Helv"/>
      <family val="0"/>
    </font>
    <font>
      <b/>
      <sz val="10"/>
      <name val="Helv"/>
      <family val="0"/>
    </font>
    <font>
      <u val="single"/>
      <sz val="10"/>
      <name val="MS Sans Serif"/>
      <family val="2"/>
    </font>
    <font>
      <sz val="8"/>
      <name val="MS Sans Serif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38" fontId="4" fillId="0" borderId="0" xfId="0" applyNumberFormat="1" applyFont="1" applyFill="1" applyBorder="1" applyAlignment="1">
      <alignment horizontal="centerContinuous"/>
    </xf>
    <xf numFmtId="38" fontId="0" fillId="0" borderId="0" xfId="0" applyNumberFormat="1" applyAlignment="1">
      <alignment horizontal="centerContinuous"/>
    </xf>
    <xf numFmtId="38" fontId="0" fillId="0" borderId="0" xfId="0" applyNumberFormat="1" applyAlignment="1">
      <alignment/>
    </xf>
    <xf numFmtId="38" fontId="0" fillId="0" borderId="0" xfId="0" applyNumberFormat="1" applyAlignment="1">
      <alignment horizontal="center"/>
    </xf>
    <xf numFmtId="38" fontId="0" fillId="0" borderId="0" xfId="0" applyNumberFormat="1" applyFont="1" applyFill="1" applyBorder="1" applyAlignment="1">
      <alignment horizontal="centerContinuous"/>
    </xf>
    <xf numFmtId="38" fontId="5" fillId="0" borderId="0" xfId="0" applyNumberFormat="1" applyFont="1" applyAlignment="1">
      <alignment/>
    </xf>
    <xf numFmtId="38" fontId="0" fillId="0" borderId="0" xfId="0" applyNumberFormat="1" applyAlignment="1" quotePrefix="1">
      <alignment/>
    </xf>
    <xf numFmtId="38" fontId="4" fillId="0" borderId="0" xfId="0" applyNumberFormat="1" applyFont="1" applyAlignment="1">
      <alignment/>
    </xf>
    <xf numFmtId="0" fontId="5" fillId="0" borderId="0" xfId="0" applyFont="1" applyAlignment="1">
      <alignment/>
    </xf>
    <xf numFmtId="167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168" fontId="0" fillId="0" borderId="0" xfId="0" applyNumberFormat="1" applyAlignment="1">
      <alignment/>
    </xf>
    <xf numFmtId="38" fontId="1" fillId="0" borderId="0" xfId="0" applyNumberFormat="1" applyFont="1" applyAlignment="1">
      <alignment/>
    </xf>
    <xf numFmtId="38" fontId="6" fillId="0" borderId="0" xfId="0" applyNumberFormat="1" applyFont="1" applyAlignment="1">
      <alignment/>
    </xf>
    <xf numFmtId="38" fontId="0" fillId="0" borderId="0" xfId="0" applyNumberFormat="1" applyFont="1" applyAlignment="1">
      <alignment/>
    </xf>
    <xf numFmtId="0" fontId="0" fillId="0" borderId="1" xfId="0" applyBorder="1" applyAlignment="1">
      <alignment/>
    </xf>
    <xf numFmtId="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9"/>
  <sheetViews>
    <sheetView tabSelected="1" workbookViewId="0" topLeftCell="D1">
      <selection activeCell="K3" sqref="K3"/>
    </sheetView>
  </sheetViews>
  <sheetFormatPr defaultColWidth="9.140625" defaultRowHeight="12.75"/>
  <cols>
    <col min="1" max="1" width="5.140625" style="3" customWidth="1"/>
    <col min="2" max="2" width="5.8515625" style="3" customWidth="1"/>
    <col min="3" max="3" width="32.57421875" style="3" customWidth="1"/>
    <col min="4" max="4" width="10.7109375" style="3" customWidth="1"/>
    <col min="5" max="5" width="10.00390625" style="3" customWidth="1"/>
    <col min="6" max="6" width="9.140625" style="3" customWidth="1"/>
    <col min="7" max="7" width="11.28125" style="3" customWidth="1"/>
    <col min="8" max="8" width="10.8515625" style="3" customWidth="1"/>
    <col min="9" max="9" width="12.00390625" style="3" customWidth="1"/>
    <col min="10" max="10" width="0" style="3" hidden="1" customWidth="1"/>
    <col min="11" max="12" width="9.140625" style="3" customWidth="1"/>
    <col min="13" max="13" width="14.421875" style="3" bestFit="1" customWidth="1"/>
    <col min="14" max="16384" width="9.140625" style="3" customWidth="1"/>
  </cols>
  <sheetData>
    <row r="1" spans="1:12" ht="12.75">
      <c r="A1" s="1" t="s">
        <v>0</v>
      </c>
      <c r="B1" s="2"/>
      <c r="C1" s="3" t="s">
        <v>1</v>
      </c>
      <c r="D1" s="3" t="s">
        <v>69</v>
      </c>
      <c r="F1" s="4" t="s">
        <v>68</v>
      </c>
      <c r="G1" s="4"/>
      <c r="H1" s="4" t="s">
        <v>2</v>
      </c>
      <c r="I1" s="4"/>
      <c r="L1" s="3" t="s">
        <v>62</v>
      </c>
    </row>
    <row r="2" spans="1:11" ht="12.75">
      <c r="A2" s="5" t="s">
        <v>3</v>
      </c>
      <c r="B2" s="2"/>
      <c r="D2" s="3" t="s">
        <v>4</v>
      </c>
      <c r="F2" s="4" t="s">
        <v>4</v>
      </c>
      <c r="G2" s="4"/>
      <c r="H2" s="4" t="s">
        <v>4</v>
      </c>
      <c r="I2" s="4"/>
      <c r="K2" s="3" t="s">
        <v>134</v>
      </c>
    </row>
    <row r="3" spans="3:13" ht="12.75">
      <c r="C3" s="3" t="s">
        <v>74</v>
      </c>
      <c r="L3" s="3" t="s">
        <v>63</v>
      </c>
      <c r="M3" s="3" t="s">
        <v>64</v>
      </c>
    </row>
    <row r="4" spans="1:3" ht="12.75">
      <c r="A4" s="6"/>
      <c r="C4" s="6" t="s">
        <v>5</v>
      </c>
    </row>
    <row r="5" spans="1:13" ht="12.75">
      <c r="A5" s="3" t="s">
        <v>6</v>
      </c>
      <c r="B5" s="3" t="s">
        <v>79</v>
      </c>
      <c r="C5" s="3" t="s">
        <v>7</v>
      </c>
      <c r="D5" s="3">
        <v>1598805</v>
      </c>
      <c r="F5" s="3">
        <v>364791</v>
      </c>
      <c r="H5" s="3">
        <f>D5-F5</f>
        <v>1234014</v>
      </c>
      <c r="L5" s="3">
        <v>642508</v>
      </c>
      <c r="M5" s="3">
        <v>591506</v>
      </c>
    </row>
    <row r="6" spans="1:13" ht="12.75">
      <c r="A6" s="3" t="str">
        <f>$A$5</f>
        <v>NR11</v>
      </c>
      <c r="B6" s="3" t="s">
        <v>80</v>
      </c>
      <c r="C6" s="3" t="s">
        <v>8</v>
      </c>
      <c r="D6" s="3">
        <v>15347</v>
      </c>
      <c r="F6" s="3">
        <v>2171</v>
      </c>
      <c r="H6" s="3">
        <f>D6-F6</f>
        <v>13176</v>
      </c>
      <c r="L6" s="3">
        <v>7094</v>
      </c>
      <c r="M6" s="3">
        <v>6082</v>
      </c>
    </row>
    <row r="7" spans="1:13" ht="12.75">
      <c r="A7" s="3" t="str">
        <f>$A$5</f>
        <v>NR11</v>
      </c>
      <c r="B7" s="3" t="s">
        <v>81</v>
      </c>
      <c r="C7" s="3" t="s">
        <v>9</v>
      </c>
      <c r="D7" s="3">
        <v>11980</v>
      </c>
      <c r="F7" s="3">
        <v>6360</v>
      </c>
      <c r="H7" s="3">
        <f>D7-F7</f>
        <v>5620</v>
      </c>
      <c r="L7" s="3">
        <v>3026</v>
      </c>
      <c r="M7" s="3">
        <v>2594</v>
      </c>
    </row>
    <row r="8" spans="1:13" ht="12.75">
      <c r="A8" s="3" t="s">
        <v>6</v>
      </c>
      <c r="B8" s="3" t="s">
        <v>82</v>
      </c>
      <c r="C8" s="3" t="s">
        <v>10</v>
      </c>
      <c r="D8" s="3">
        <v>15416</v>
      </c>
      <c r="F8" s="3">
        <v>4812</v>
      </c>
      <c r="H8" s="3">
        <f>D8-F8</f>
        <v>10604</v>
      </c>
      <c r="L8" s="3">
        <v>5379</v>
      </c>
      <c r="M8" s="3">
        <v>5225</v>
      </c>
    </row>
    <row r="9" spans="1:13" ht="12.75">
      <c r="A9" s="3" t="s">
        <v>6</v>
      </c>
      <c r="B9" s="3" t="s">
        <v>83</v>
      </c>
      <c r="C9" s="3" t="s">
        <v>11</v>
      </c>
      <c r="D9" s="3">
        <v>1729</v>
      </c>
      <c r="H9" s="3">
        <f>D9</f>
        <v>1729</v>
      </c>
      <c r="L9" s="3">
        <v>931</v>
      </c>
      <c r="M9" s="3">
        <v>798</v>
      </c>
    </row>
    <row r="10" spans="5:9" ht="12.75">
      <c r="E10" s="3">
        <f>SUM(D5:D9)</f>
        <v>1643277</v>
      </c>
      <c r="G10" s="3">
        <f>SUM(F5:F9)</f>
        <v>378134</v>
      </c>
      <c r="I10" s="3">
        <f>SUM(H5:H9)</f>
        <v>1265143</v>
      </c>
    </row>
    <row r="11" ht="12.75">
      <c r="C11" s="6" t="s">
        <v>12</v>
      </c>
    </row>
    <row r="12" spans="1:6" ht="12.75">
      <c r="A12" s="3" t="str">
        <f>$A$5</f>
        <v>NR11</v>
      </c>
      <c r="B12" s="3" t="s">
        <v>84</v>
      </c>
      <c r="C12" s="3" t="s">
        <v>13</v>
      </c>
      <c r="D12" s="3">
        <v>554</v>
      </c>
      <c r="F12" s="3">
        <v>554</v>
      </c>
    </row>
    <row r="13" spans="2:9" ht="12.75">
      <c r="B13" s="7"/>
      <c r="E13" s="3">
        <f>SUM(D12)</f>
        <v>554</v>
      </c>
      <c r="G13" s="3">
        <f>SUM(F12)</f>
        <v>554</v>
      </c>
      <c r="H13" s="3">
        <f>SUM(G12)</f>
        <v>0</v>
      </c>
      <c r="I13" s="3">
        <f>SUM(H12)</f>
        <v>0</v>
      </c>
    </row>
    <row r="14" ht="12.75">
      <c r="C14" s="6" t="s">
        <v>14</v>
      </c>
    </row>
    <row r="15" spans="1:6" ht="12.75">
      <c r="A15" s="3" t="str">
        <f>$A$5</f>
        <v>NR11</v>
      </c>
      <c r="B15" s="3" t="s">
        <v>85</v>
      </c>
      <c r="C15" s="8" t="s">
        <v>86</v>
      </c>
      <c r="D15" s="3">
        <v>4860</v>
      </c>
      <c r="F15" s="3">
        <f>D15</f>
        <v>4860</v>
      </c>
    </row>
    <row r="16" spans="1:13" ht="12.75">
      <c r="A16" s="3" t="str">
        <f>$A$5</f>
        <v>NR11</v>
      </c>
      <c r="B16" s="3" t="s">
        <v>87</v>
      </c>
      <c r="C16" s="8" t="s">
        <v>15</v>
      </c>
      <c r="D16" s="3">
        <v>1177</v>
      </c>
      <c r="F16" s="3">
        <v>510</v>
      </c>
      <c r="H16" s="3">
        <f>SUM(D16-F16)</f>
        <v>667</v>
      </c>
      <c r="L16" s="3">
        <v>359</v>
      </c>
      <c r="M16" s="3">
        <v>308</v>
      </c>
    </row>
    <row r="17" spans="1:13" ht="12.75">
      <c r="A17" s="3" t="str">
        <f>$A$5</f>
        <v>NR11</v>
      </c>
      <c r="B17" s="3" t="s">
        <v>88</v>
      </c>
      <c r="C17" s="8" t="s">
        <v>89</v>
      </c>
      <c r="D17" s="3">
        <v>42387</v>
      </c>
      <c r="F17" s="3">
        <v>8787</v>
      </c>
      <c r="H17" s="3">
        <f>SUM(D17-F17)</f>
        <v>33600</v>
      </c>
      <c r="L17" s="3">
        <v>17292</v>
      </c>
      <c r="M17" s="3">
        <v>16308</v>
      </c>
    </row>
    <row r="18" spans="1:6" ht="12.75">
      <c r="A18" s="3" t="str">
        <f>$A$5</f>
        <v>NR11</v>
      </c>
      <c r="B18" s="3" t="s">
        <v>90</v>
      </c>
      <c r="C18" s="3" t="s">
        <v>91</v>
      </c>
      <c r="D18" s="3">
        <v>1768</v>
      </c>
      <c r="F18" s="3">
        <f>D18</f>
        <v>1768</v>
      </c>
    </row>
    <row r="19" spans="5:9" ht="12.75">
      <c r="E19" s="3">
        <f>SUM(D15:D18)</f>
        <v>50192</v>
      </c>
      <c r="G19" s="3">
        <f>SUM(F15:F18)</f>
        <v>15925</v>
      </c>
      <c r="I19" s="3">
        <f>SUM(H15:H18)</f>
        <v>34267</v>
      </c>
    </row>
    <row r="20" spans="1:3" ht="12.75">
      <c r="A20" s="6"/>
      <c r="C20" s="6" t="s">
        <v>16</v>
      </c>
    </row>
    <row r="21" spans="1:6" ht="12.75">
      <c r="A21" s="3" t="str">
        <f aca="true" t="shared" si="0" ref="A21:A43">$A$5</f>
        <v>NR11</v>
      </c>
      <c r="B21" s="3" t="s">
        <v>92</v>
      </c>
      <c r="C21" s="3" t="s">
        <v>17</v>
      </c>
      <c r="D21" s="3">
        <v>8001</v>
      </c>
      <c r="F21" s="3">
        <f>D21</f>
        <v>8001</v>
      </c>
    </row>
    <row r="22" spans="1:7" ht="12.75">
      <c r="A22" s="3" t="str">
        <f t="shared" si="0"/>
        <v>NR11</v>
      </c>
      <c r="B22" s="3" t="s">
        <v>93</v>
      </c>
      <c r="C22" s="3" t="s">
        <v>18</v>
      </c>
      <c r="D22" s="3">
        <v>15773</v>
      </c>
      <c r="F22" s="3">
        <f>D22</f>
        <v>15773</v>
      </c>
      <c r="G22" s="3">
        <f>SUM(F21:F22)</f>
        <v>23774</v>
      </c>
    </row>
    <row r="23" spans="1:6" ht="12.75">
      <c r="A23" s="3" t="str">
        <f t="shared" si="0"/>
        <v>NR11</v>
      </c>
      <c r="B23" s="3" t="s">
        <v>94</v>
      </c>
      <c r="C23" s="3" t="s">
        <v>19</v>
      </c>
      <c r="D23" s="3">
        <v>1143</v>
      </c>
      <c r="F23" s="3">
        <f>D23</f>
        <v>1143</v>
      </c>
    </row>
    <row r="24" spans="1:6" ht="12.75">
      <c r="A24" s="3" t="str">
        <f t="shared" si="0"/>
        <v>NR11</v>
      </c>
      <c r="B24" s="3" t="s">
        <v>95</v>
      </c>
      <c r="C24" s="3" t="s">
        <v>20</v>
      </c>
      <c r="D24" s="3">
        <v>329</v>
      </c>
      <c r="F24" s="3">
        <f>D24</f>
        <v>329</v>
      </c>
    </row>
    <row r="25" spans="1:13" ht="12.75">
      <c r="A25" s="3" t="str">
        <f t="shared" si="0"/>
        <v>NR11</v>
      </c>
      <c r="B25" s="3" t="s">
        <v>115</v>
      </c>
      <c r="C25" s="3" t="s">
        <v>21</v>
      </c>
      <c r="D25" s="3">
        <v>8140</v>
      </c>
      <c r="H25" s="3">
        <f>D25</f>
        <v>8140</v>
      </c>
      <c r="L25" s="3">
        <v>4383</v>
      </c>
      <c r="M25" s="3">
        <v>3757</v>
      </c>
    </row>
    <row r="26" spans="1:6" ht="12.75">
      <c r="A26" s="3" t="str">
        <f t="shared" si="0"/>
        <v>NR11</v>
      </c>
      <c r="B26" s="3" t="s">
        <v>96</v>
      </c>
      <c r="C26" s="3" t="s">
        <v>22</v>
      </c>
      <c r="D26" s="3">
        <v>1143</v>
      </c>
      <c r="F26" s="3">
        <f aca="true" t="shared" si="1" ref="F26:F34">D26</f>
        <v>1143</v>
      </c>
    </row>
    <row r="27" spans="1:6" ht="12.75">
      <c r="A27" s="3" t="str">
        <f t="shared" si="0"/>
        <v>NR11</v>
      </c>
      <c r="B27" s="3" t="s">
        <v>97</v>
      </c>
      <c r="C27" s="3" t="s">
        <v>23</v>
      </c>
      <c r="D27" s="3">
        <v>3423</v>
      </c>
      <c r="F27" s="3">
        <f t="shared" si="1"/>
        <v>3423</v>
      </c>
    </row>
    <row r="28" spans="1:6" ht="12.75">
      <c r="A28" s="3" t="str">
        <f t="shared" si="0"/>
        <v>NR11</v>
      </c>
      <c r="B28" s="3" t="s">
        <v>98</v>
      </c>
      <c r="C28" s="3" t="s">
        <v>24</v>
      </c>
      <c r="D28" s="3">
        <v>2223</v>
      </c>
      <c r="F28" s="3">
        <f t="shared" si="1"/>
        <v>2223</v>
      </c>
    </row>
    <row r="29" spans="1:6" ht="12.75">
      <c r="A29" s="3" t="str">
        <f t="shared" si="0"/>
        <v>NR11</v>
      </c>
      <c r="B29" s="3" t="s">
        <v>99</v>
      </c>
      <c r="C29" s="3" t="s">
        <v>100</v>
      </c>
      <c r="D29" s="3">
        <v>7260</v>
      </c>
      <c r="F29" s="3">
        <f t="shared" si="1"/>
        <v>7260</v>
      </c>
    </row>
    <row r="30" spans="1:6" ht="12.75">
      <c r="A30" s="3" t="str">
        <f t="shared" si="0"/>
        <v>NR11</v>
      </c>
      <c r="B30" s="3" t="s">
        <v>101</v>
      </c>
      <c r="C30" s="3" t="s">
        <v>25</v>
      </c>
      <c r="D30" s="3">
        <v>446</v>
      </c>
      <c r="F30" s="3">
        <f t="shared" si="1"/>
        <v>446</v>
      </c>
    </row>
    <row r="31" spans="1:6" ht="12.75">
      <c r="A31" s="3" t="str">
        <f t="shared" si="0"/>
        <v>NR11</v>
      </c>
      <c r="B31" s="3" t="s">
        <v>104</v>
      </c>
      <c r="C31" s="3" t="s">
        <v>103</v>
      </c>
      <c r="D31" s="3">
        <v>500</v>
      </c>
      <c r="F31" s="3">
        <f t="shared" si="1"/>
        <v>500</v>
      </c>
    </row>
    <row r="32" spans="1:6" ht="12.75">
      <c r="A32" s="3" t="str">
        <f t="shared" si="0"/>
        <v>NR11</v>
      </c>
      <c r="B32" s="3" t="s">
        <v>102</v>
      </c>
      <c r="C32" s="3" t="s">
        <v>26</v>
      </c>
      <c r="D32" s="3">
        <v>457</v>
      </c>
      <c r="F32" s="3">
        <f t="shared" si="1"/>
        <v>457</v>
      </c>
    </row>
    <row r="33" spans="1:6" ht="12.75">
      <c r="A33" s="3" t="str">
        <f t="shared" si="0"/>
        <v>NR11</v>
      </c>
      <c r="B33" s="3" t="s">
        <v>105</v>
      </c>
      <c r="C33" s="3" t="s">
        <v>27</v>
      </c>
      <c r="D33" s="3">
        <v>990</v>
      </c>
      <c r="F33" s="3">
        <f t="shared" si="1"/>
        <v>990</v>
      </c>
    </row>
    <row r="34" spans="1:6" ht="12.75">
      <c r="A34" s="3" t="str">
        <f t="shared" si="0"/>
        <v>NR11</v>
      </c>
      <c r="B34" s="3" t="s">
        <v>106</v>
      </c>
      <c r="C34" s="3" t="s">
        <v>28</v>
      </c>
      <c r="D34" s="3">
        <v>457</v>
      </c>
      <c r="F34" s="3">
        <f t="shared" si="1"/>
        <v>457</v>
      </c>
    </row>
    <row r="35" spans="1:13" ht="12.75">
      <c r="A35" s="3" t="str">
        <f t="shared" si="0"/>
        <v>NR11</v>
      </c>
      <c r="B35" s="3" t="s">
        <v>107</v>
      </c>
      <c r="C35" s="3" t="s">
        <v>29</v>
      </c>
      <c r="D35" s="3">
        <v>17445</v>
      </c>
      <c r="H35" s="3">
        <f>D35</f>
        <v>17445</v>
      </c>
      <c r="L35" s="3">
        <v>9393</v>
      </c>
      <c r="M35" s="3">
        <v>8052</v>
      </c>
    </row>
    <row r="36" spans="1:6" ht="12.75">
      <c r="A36" s="3" t="str">
        <f t="shared" si="0"/>
        <v>NR11</v>
      </c>
      <c r="B36" s="3" t="s">
        <v>108</v>
      </c>
      <c r="C36" s="3" t="s">
        <v>30</v>
      </c>
      <c r="D36" s="3">
        <v>2684</v>
      </c>
      <c r="F36" s="3">
        <f aca="true" t="shared" si="2" ref="F36:F43">D36</f>
        <v>2684</v>
      </c>
    </row>
    <row r="37" spans="1:6" ht="12.75">
      <c r="A37" s="3" t="str">
        <f t="shared" si="0"/>
        <v>NR11</v>
      </c>
      <c r="B37" s="3" t="s">
        <v>109</v>
      </c>
      <c r="C37" s="3" t="s">
        <v>31</v>
      </c>
      <c r="D37" s="3">
        <v>1711</v>
      </c>
      <c r="F37" s="3">
        <f t="shared" si="2"/>
        <v>1711</v>
      </c>
    </row>
    <row r="38" spans="1:6" ht="12.75">
      <c r="A38" s="3" t="str">
        <f t="shared" si="0"/>
        <v>NR11</v>
      </c>
      <c r="B38" s="3" t="s">
        <v>110</v>
      </c>
      <c r="C38" s="3" t="s">
        <v>32</v>
      </c>
      <c r="D38" s="3">
        <v>2040</v>
      </c>
      <c r="F38" s="3">
        <f t="shared" si="2"/>
        <v>2040</v>
      </c>
    </row>
    <row r="39" spans="1:6" ht="12.75">
      <c r="A39" s="3" t="str">
        <f t="shared" si="0"/>
        <v>NR11</v>
      </c>
      <c r="B39" s="3" t="s">
        <v>111</v>
      </c>
      <c r="C39" s="3" t="s">
        <v>33</v>
      </c>
      <c r="D39" s="3">
        <v>592</v>
      </c>
      <c r="F39" s="3">
        <f t="shared" si="2"/>
        <v>592</v>
      </c>
    </row>
    <row r="40" spans="1:6" ht="12.75">
      <c r="A40" s="3" t="str">
        <f t="shared" si="0"/>
        <v>NR11</v>
      </c>
      <c r="B40" s="3" t="s">
        <v>112</v>
      </c>
      <c r="C40" s="3" t="s">
        <v>34</v>
      </c>
      <c r="D40" s="3">
        <v>686</v>
      </c>
      <c r="F40" s="3">
        <f t="shared" si="2"/>
        <v>686</v>
      </c>
    </row>
    <row r="41" spans="1:6" ht="12.75">
      <c r="A41" s="3" t="str">
        <f t="shared" si="0"/>
        <v>NR11</v>
      </c>
      <c r="B41" s="3" t="s">
        <v>113</v>
      </c>
      <c r="C41" s="3" t="s">
        <v>35</v>
      </c>
      <c r="D41" s="3">
        <v>8002</v>
      </c>
      <c r="F41" s="3">
        <f t="shared" si="2"/>
        <v>8002</v>
      </c>
    </row>
    <row r="42" spans="1:6" ht="12.75">
      <c r="A42" s="3" t="str">
        <f t="shared" si="0"/>
        <v>NR11</v>
      </c>
      <c r="B42" s="3" t="s">
        <v>114</v>
      </c>
      <c r="C42" s="3" t="s">
        <v>36</v>
      </c>
      <c r="D42" s="3">
        <v>556</v>
      </c>
      <c r="F42" s="3">
        <f t="shared" si="2"/>
        <v>556</v>
      </c>
    </row>
    <row r="43" spans="1:6" ht="12.75">
      <c r="A43" s="3" t="str">
        <f t="shared" si="0"/>
        <v>NR11</v>
      </c>
      <c r="B43" s="3" t="s">
        <v>116</v>
      </c>
      <c r="C43" s="3" t="s">
        <v>37</v>
      </c>
      <c r="D43" s="3">
        <v>9198</v>
      </c>
      <c r="F43" s="3">
        <f t="shared" si="2"/>
        <v>9198</v>
      </c>
    </row>
    <row r="44" spans="1:3" ht="12.75">
      <c r="A44" s="3" t="s">
        <v>6</v>
      </c>
      <c r="B44" s="3" t="s">
        <v>117</v>
      </c>
      <c r="C44" s="3" t="s">
        <v>118</v>
      </c>
    </row>
    <row r="45" spans="1:9" ht="12.75">
      <c r="A45" s="6"/>
      <c r="C45" s="6"/>
      <c r="E45" s="3">
        <f>SUM(D21:D44)</f>
        <v>93199</v>
      </c>
      <c r="G45" s="3">
        <f>SUM(F23:F44)</f>
        <v>43840</v>
      </c>
      <c r="I45" s="3">
        <f>SUM(H21:H44)</f>
        <v>25585</v>
      </c>
    </row>
    <row r="46" spans="1:13" ht="12.75">
      <c r="A46"/>
      <c r="B46"/>
      <c r="C46" s="9" t="s">
        <v>38</v>
      </c>
      <c r="D46"/>
      <c r="E46"/>
      <c r="F46"/>
      <c r="G46"/>
      <c r="H46"/>
      <c r="I46"/>
      <c r="J46"/>
      <c r="K46"/>
      <c r="L46"/>
      <c r="M46"/>
    </row>
    <row r="47" spans="1:13" ht="12.75">
      <c r="A47" s="3" t="str">
        <f>$A$5</f>
        <v>NR11</v>
      </c>
      <c r="B47" s="10" t="s">
        <v>119</v>
      </c>
      <c r="C47" s="11" t="s">
        <v>70</v>
      </c>
      <c r="D47">
        <v>81944</v>
      </c>
      <c r="E47"/>
      <c r="F47" s="3">
        <f aca="true" t="shared" si="3" ref="F47:F52">D47</f>
        <v>81944</v>
      </c>
      <c r="J47"/>
      <c r="K47"/>
      <c r="L47"/>
      <c r="M47"/>
    </row>
    <row r="48" spans="1:13" ht="12.75">
      <c r="A48" s="3" t="str">
        <f>$A$5</f>
        <v>NR11</v>
      </c>
      <c r="B48" s="10" t="s">
        <v>120</v>
      </c>
      <c r="C48" s="11" t="s">
        <v>121</v>
      </c>
      <c r="D48">
        <v>17917</v>
      </c>
      <c r="E48"/>
      <c r="F48" s="3">
        <f t="shared" si="3"/>
        <v>17917</v>
      </c>
      <c r="J48"/>
      <c r="K48"/>
      <c r="L48"/>
      <c r="M48"/>
    </row>
    <row r="49" spans="1:13" ht="12.75">
      <c r="A49" s="3" t="str">
        <f>$A$5</f>
        <v>NR11</v>
      </c>
      <c r="B49" s="10" t="s">
        <v>122</v>
      </c>
      <c r="C49" s="11" t="s">
        <v>39</v>
      </c>
      <c r="D49">
        <v>4608</v>
      </c>
      <c r="E49"/>
      <c r="F49" s="3">
        <f t="shared" si="3"/>
        <v>4608</v>
      </c>
      <c r="J49"/>
      <c r="K49"/>
      <c r="L49"/>
      <c r="M49"/>
    </row>
    <row r="50" spans="1:13" ht="12.75">
      <c r="A50" s="3" t="str">
        <f>$A$5</f>
        <v>NR11</v>
      </c>
      <c r="B50" s="10" t="s">
        <v>124</v>
      </c>
      <c r="C50" s="11" t="s">
        <v>123</v>
      </c>
      <c r="D50">
        <v>750</v>
      </c>
      <c r="E50"/>
      <c r="F50" s="3">
        <f t="shared" si="3"/>
        <v>750</v>
      </c>
      <c r="J50"/>
      <c r="K50"/>
      <c r="L50"/>
      <c r="M50"/>
    </row>
    <row r="51" spans="1:13" ht="12.75">
      <c r="A51" s="3" t="s">
        <v>6</v>
      </c>
      <c r="B51" s="10" t="s">
        <v>125</v>
      </c>
      <c r="C51" s="11" t="s">
        <v>59</v>
      </c>
      <c r="D51">
        <v>9036</v>
      </c>
      <c r="E51"/>
      <c r="F51" s="3">
        <f t="shared" si="3"/>
        <v>9036</v>
      </c>
      <c r="J51"/>
      <c r="K51"/>
      <c r="L51"/>
      <c r="M51"/>
    </row>
    <row r="52" spans="1:13" ht="12.75">
      <c r="A52" s="3" t="str">
        <f>$A$5</f>
        <v>NR11</v>
      </c>
      <c r="B52" s="10" t="s">
        <v>128</v>
      </c>
      <c r="C52" s="11" t="s">
        <v>40</v>
      </c>
      <c r="D52">
        <v>4007</v>
      </c>
      <c r="E52"/>
      <c r="F52" s="3">
        <f t="shared" si="3"/>
        <v>4007</v>
      </c>
      <c r="J52"/>
      <c r="K52"/>
      <c r="L52"/>
      <c r="M52"/>
    </row>
    <row r="53" spans="5:7" ht="12.75">
      <c r="E53" s="3">
        <f>SUM(D47:D52)</f>
        <v>118262</v>
      </c>
      <c r="G53" s="3">
        <f>SUM(F47:F52)</f>
        <v>118262</v>
      </c>
    </row>
    <row r="54" spans="3:5" ht="12.75">
      <c r="C54" s="13" t="s">
        <v>41</v>
      </c>
      <c r="E54" s="14">
        <f>SUM(E10+E13+E19+E45+E53)</f>
        <v>1905484</v>
      </c>
    </row>
    <row r="55" spans="3:7" ht="12.75">
      <c r="C55" s="13" t="s">
        <v>60</v>
      </c>
      <c r="E55" s="14"/>
      <c r="F55" s="14"/>
      <c r="G55" s="14">
        <f>SUM(G10+G13+G19+G22+G45+G53)</f>
        <v>580489</v>
      </c>
    </row>
    <row r="56" spans="3:13" ht="12.75">
      <c r="C56" s="13" t="s">
        <v>61</v>
      </c>
      <c r="I56" s="14">
        <f>SUM(I10+I13+I19+I45)</f>
        <v>1324995</v>
      </c>
      <c r="L56" s="3">
        <f>SUM(L5:L52)</f>
        <v>690365</v>
      </c>
      <c r="M56" s="3">
        <f>SUM(M5:M52)</f>
        <v>634630</v>
      </c>
    </row>
    <row r="57" spans="2:3" ht="12.75">
      <c r="B57" s="7"/>
      <c r="C57" s="6" t="s">
        <v>43</v>
      </c>
    </row>
    <row r="58" spans="1:3" ht="12.75">
      <c r="A58" s="3" t="s">
        <v>71</v>
      </c>
      <c r="B58" s="7"/>
      <c r="C58" s="8" t="s">
        <v>72</v>
      </c>
    </row>
    <row r="59" spans="1:3" ht="12.75">
      <c r="A59" s="3" t="str">
        <f>$A$5</f>
        <v>NR11</v>
      </c>
      <c r="B59" s="7"/>
      <c r="C59" s="3" t="s">
        <v>73</v>
      </c>
    </row>
    <row r="60" spans="1:6" ht="12.75">
      <c r="A60" s="3" t="str">
        <f>$A$5</f>
        <v>NR11</v>
      </c>
      <c r="B60" s="7"/>
      <c r="C60" s="3" t="s">
        <v>44</v>
      </c>
      <c r="D60" s="3">
        <v>-1200</v>
      </c>
      <c r="F60" s="3">
        <f>D60</f>
        <v>-1200</v>
      </c>
    </row>
    <row r="61" spans="1:14" ht="12.75">
      <c r="A61" s="3" t="str">
        <f>$A$5</f>
        <v>NR11</v>
      </c>
      <c r="B61" s="7"/>
      <c r="C61" s="3" t="s">
        <v>45</v>
      </c>
      <c r="D61" s="3">
        <v>-15000</v>
      </c>
      <c r="F61" s="3">
        <v>-2300</v>
      </c>
      <c r="H61" s="3">
        <f>D61-F61</f>
        <v>-12700</v>
      </c>
      <c r="L61" s="3">
        <v>-9200</v>
      </c>
      <c r="M61" s="3">
        <v>-3500</v>
      </c>
      <c r="N61" s="3" t="s">
        <v>65</v>
      </c>
    </row>
    <row r="62" spans="1:14" ht="12.75">
      <c r="A62" s="3" t="str">
        <f>$A$5</f>
        <v>NR11</v>
      </c>
      <c r="B62" s="3" t="s">
        <v>126</v>
      </c>
      <c r="C62" s="3" t="s">
        <v>46</v>
      </c>
      <c r="D62" s="3">
        <v>-32500</v>
      </c>
      <c r="H62" s="3">
        <f>D62-F62</f>
        <v>-32500</v>
      </c>
      <c r="L62" s="3">
        <v>-12500</v>
      </c>
      <c r="M62" s="3">
        <v>-20000</v>
      </c>
      <c r="N62" s="3" t="s">
        <v>65</v>
      </c>
    </row>
    <row r="63" spans="2:9" ht="12.75">
      <c r="B63" s="7"/>
      <c r="C63" s="13" t="s">
        <v>47</v>
      </c>
      <c r="E63" s="3">
        <f>SUM(D58:D62)</f>
        <v>-48700</v>
      </c>
      <c r="G63" s="3">
        <f>SUM(F58:F62)</f>
        <v>-3500</v>
      </c>
      <c r="I63" s="3">
        <f>SUM(H58:H62)</f>
        <v>-45200</v>
      </c>
    </row>
    <row r="64" spans="2:13" ht="12.75">
      <c r="B64" s="7"/>
      <c r="C64" s="13" t="s">
        <v>48</v>
      </c>
      <c r="I64" s="14">
        <f>SUM(I56:I63)</f>
        <v>1279795</v>
      </c>
      <c r="L64" s="3">
        <f>SUM(L56:L63)</f>
        <v>668665</v>
      </c>
      <c r="M64" s="3">
        <f>SUM(M56:M62)</f>
        <v>611130</v>
      </c>
    </row>
    <row r="65" spans="2:14" ht="12.75">
      <c r="B65" s="7"/>
      <c r="C65" s="13" t="s">
        <v>42</v>
      </c>
      <c r="G65" s="14">
        <f>SUM(G55:G63)</f>
        <v>576989</v>
      </c>
      <c r="I65" s="14"/>
      <c r="L65" s="3">
        <f>G65*0.5408</f>
        <v>312035.65119999996</v>
      </c>
      <c r="M65" s="3">
        <f>G65*0.4592</f>
        <v>264953.3488</v>
      </c>
      <c r="N65" s="3" t="s">
        <v>75</v>
      </c>
    </row>
    <row r="66" spans="2:14" ht="12.75">
      <c r="B66" s="7"/>
      <c r="C66" s="13" t="s">
        <v>49</v>
      </c>
      <c r="E66" s="14">
        <f>SUM(E54:E63)</f>
        <v>1856784</v>
      </c>
      <c r="N66" s="3" t="s">
        <v>66</v>
      </c>
    </row>
    <row r="67" spans="2:3" ht="12.75">
      <c r="B67" s="7"/>
      <c r="C67" s="13"/>
    </row>
    <row r="68" spans="1:4" ht="12.75">
      <c r="A68" s="3" t="str">
        <f>$A$5</f>
        <v>NR11</v>
      </c>
      <c r="B68" s="17" t="s">
        <v>127</v>
      </c>
      <c r="C68" s="3" t="s">
        <v>50</v>
      </c>
      <c r="D68" s="3">
        <f>-SUM(M64+M65)</f>
        <v>-876083.3488</v>
      </c>
    </row>
    <row r="69" spans="1:4" ht="12.75">
      <c r="A69" s="3" t="s">
        <v>6</v>
      </c>
      <c r="B69" s="7"/>
      <c r="C69" s="3" t="s">
        <v>51</v>
      </c>
      <c r="D69" s="3">
        <f>-SUM(L64+L65)</f>
        <v>-980700.6512</v>
      </c>
    </row>
    <row r="70" ht="12.75">
      <c r="B70" s="7"/>
    </row>
    <row r="71" spans="2:5" ht="12.75">
      <c r="B71" s="7"/>
      <c r="C71" s="13" t="s">
        <v>52</v>
      </c>
      <c r="E71" s="14">
        <f>-E66</f>
        <v>-1856784</v>
      </c>
    </row>
    <row r="72" spans="2:5" ht="12.75">
      <c r="B72" s="7"/>
      <c r="C72" s="13" t="s">
        <v>53</v>
      </c>
      <c r="E72" s="15">
        <v>-32684</v>
      </c>
    </row>
    <row r="73" spans="2:7" ht="12.75">
      <c r="B73" s="7"/>
      <c r="C73" s="13" t="s">
        <v>54</v>
      </c>
      <c r="E73" s="15">
        <f>SUM(D69+E72)</f>
        <v>-1013384.6512</v>
      </c>
      <c r="G73" s="14"/>
    </row>
    <row r="74" spans="2:14" ht="12.75">
      <c r="B74" s="7"/>
      <c r="C74" s="6" t="s">
        <v>55</v>
      </c>
      <c r="E74" s="3">
        <v>-28484</v>
      </c>
      <c r="I74" s="14"/>
      <c r="N74" s="3" t="s">
        <v>67</v>
      </c>
    </row>
    <row r="75" spans="2:9" ht="12.75">
      <c r="B75" s="7"/>
      <c r="I75" s="14"/>
    </row>
    <row r="76" spans="2:9" ht="12.75">
      <c r="B76" s="7"/>
      <c r="C76" s="13" t="s">
        <v>56</v>
      </c>
      <c r="E76" s="3">
        <f>SUM(E73+E74)</f>
        <v>-1041868.6512</v>
      </c>
      <c r="I76" s="14"/>
    </row>
    <row r="77" spans="2:9" ht="12.75">
      <c r="B77" s="7"/>
      <c r="C77" s="13" t="s">
        <v>57</v>
      </c>
      <c r="E77" s="14">
        <f>SUM(-E71-E72-E74)</f>
        <v>1917952</v>
      </c>
      <c r="I77" s="14"/>
    </row>
    <row r="78" spans="3:5" ht="15.75" customHeight="1">
      <c r="C78" s="16"/>
      <c r="E78"/>
    </row>
    <row r="79" spans="3:7" ht="12.75">
      <c r="C79" t="s">
        <v>129</v>
      </c>
      <c r="E79"/>
      <c r="G79"/>
    </row>
    <row r="80" spans="2:3" ht="12.75">
      <c r="B80" s="3" t="s">
        <v>58</v>
      </c>
      <c r="C80" s="3" t="s">
        <v>130</v>
      </c>
    </row>
    <row r="81" spans="2:6" ht="12.75">
      <c r="B81" s="7"/>
      <c r="C81" s="3" t="s">
        <v>131</v>
      </c>
      <c r="F81"/>
    </row>
    <row r="82" ht="12.75">
      <c r="C82" s="3" t="s">
        <v>76</v>
      </c>
    </row>
    <row r="83" ht="12.75">
      <c r="C83" s="3" t="s">
        <v>133</v>
      </c>
    </row>
    <row r="84" ht="12.75">
      <c r="C84" s="8" t="s">
        <v>77</v>
      </c>
    </row>
    <row r="85" spans="2:3" ht="12.75">
      <c r="B85" s="7"/>
      <c r="C85" s="3" t="s">
        <v>132</v>
      </c>
    </row>
    <row r="86" ht="12.75">
      <c r="C86" s="3" t="s">
        <v>78</v>
      </c>
    </row>
    <row r="93" ht="12.75">
      <c r="D93" s="12"/>
    </row>
    <row r="94" ht="12.75">
      <c r="D94" s="12"/>
    </row>
    <row r="95" ht="12.75">
      <c r="D95" s="12"/>
    </row>
    <row r="97" spans="1:3" ht="12.75">
      <c r="A97"/>
      <c r="B97"/>
      <c r="C97" s="9"/>
    </row>
    <row r="98" spans="1:3" ht="12.75">
      <c r="A98"/>
      <c r="B98"/>
      <c r="C98"/>
    </row>
    <row r="99" spans="1:3" ht="12.75">
      <c r="A99"/>
      <c r="B99"/>
      <c r="C99"/>
    </row>
    <row r="100" spans="1:3" ht="12.75">
      <c r="A100"/>
      <c r="B100"/>
      <c r="C100"/>
    </row>
    <row r="101" spans="1:3" ht="12.75">
      <c r="A101"/>
      <c r="B101"/>
      <c r="C101"/>
    </row>
    <row r="102" spans="1:3" ht="12.75">
      <c r="A102"/>
      <c r="B102"/>
      <c r="C102"/>
    </row>
    <row r="103" spans="1:3" ht="12.75">
      <c r="A103"/>
      <c r="B103"/>
      <c r="C103"/>
    </row>
    <row r="104" spans="1:3" ht="12.75">
      <c r="A104"/>
      <c r="B104"/>
      <c r="C104"/>
    </row>
    <row r="105" spans="1:3" ht="12.75">
      <c r="A105"/>
      <c r="B105"/>
      <c r="C105"/>
    </row>
    <row r="106" spans="1:3" ht="12.75">
      <c r="A106"/>
      <c r="B106"/>
      <c r="C106"/>
    </row>
    <row r="107" spans="1:3" ht="12.75">
      <c r="A107"/>
      <c r="B107"/>
      <c r="C107"/>
    </row>
    <row r="108" spans="1:3" ht="12.75">
      <c r="A108"/>
      <c r="B108"/>
      <c r="C108"/>
    </row>
    <row r="109" spans="1:3" ht="12.75">
      <c r="A109"/>
      <c r="B109"/>
      <c r="C109" s="9"/>
    </row>
  </sheetData>
  <printOptions gridLines="1"/>
  <pageMargins left="0.74" right="0.7480314960629921" top="0.984251968503937" bottom="0.984251968503937" header="0.5" footer="0.5"/>
  <pageSetup fitToHeight="4" fitToWidth="1" orientation="landscape" paperSize="9" scale="68" r:id="rId1"/>
  <headerFooter alignWithMargins="0">
    <oddHeader>&amp;C&amp;F</oddHeader>
    <oddFooter>&amp;CPage &amp;P</oddFooter>
  </headerFooter>
  <rowBreaks count="2" manualBreakCount="2">
    <brk id="86" max="65535" man="1"/>
    <brk id="87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Taylor</dc:creator>
  <cp:keywords/>
  <dc:description/>
  <cp:lastModifiedBy>Rhiannon Leary</cp:lastModifiedBy>
  <cp:lastPrinted>2005-11-11T09:56:43Z</cp:lastPrinted>
  <dcterms:created xsi:type="dcterms:W3CDTF">1997-04-04T14:41:46Z</dcterms:created>
  <dcterms:modified xsi:type="dcterms:W3CDTF">2005-11-11T11:37:50Z</dcterms:modified>
  <cp:category/>
  <cp:version/>
  <cp:contentType/>
  <cp:contentStatus/>
</cp:coreProperties>
</file>